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40" windowHeight="8070" activeTab="0"/>
  </bookViews>
  <sheets>
    <sheet name="Valve Clearances" sheetId="1" r:id="rId1"/>
  </sheets>
  <definedNames>
    <definedName name="Exhaust_Max">'Valve Clearances'!$E$6</definedName>
    <definedName name="Exhaust_Min">'Valve Clearances'!$D$6</definedName>
    <definedName name="Intake_Max">'Valve Clearances'!$E$5</definedName>
    <definedName name="Intake_Min">'Valve Clearances'!$D$5</definedName>
    <definedName name="Unit_Factor">'Valve Clearances'!$C$7</definedName>
  </definedNames>
  <calcPr fullCalcOnLoad="1"/>
</workbook>
</file>

<file path=xl/sharedStrings.xml><?xml version="1.0" encoding="utf-8"?>
<sst xmlns="http://schemas.openxmlformats.org/spreadsheetml/2006/main" count="57" uniqueCount="54">
  <si>
    <t>Min</t>
  </si>
  <si>
    <t>Max</t>
  </si>
  <si>
    <t>Cylinder #1</t>
  </si>
  <si>
    <t>Intake Valve 1-A</t>
  </si>
  <si>
    <t>Intake Valve 1-B</t>
  </si>
  <si>
    <t>Intake Valve 1-C</t>
  </si>
  <si>
    <t>Cylinder #2</t>
  </si>
  <si>
    <t>Intake Valve 2-A</t>
  </si>
  <si>
    <t>Intake Valve 2-B</t>
  </si>
  <si>
    <t>Intake Valve 2-C</t>
  </si>
  <si>
    <t>Cylinder #3</t>
  </si>
  <si>
    <t>Cylinder #4</t>
  </si>
  <si>
    <t>Intake Valve 3-A</t>
  </si>
  <si>
    <t>Intake Valve 3-B</t>
  </si>
  <si>
    <t>Intake Valve 3-C</t>
  </si>
  <si>
    <t>Intake Valve 4-A</t>
  </si>
  <si>
    <t>Intake Valve 4-C</t>
  </si>
  <si>
    <t>Intake Valve 4-B</t>
  </si>
  <si>
    <t>Exhaust Valve 1-A</t>
  </si>
  <si>
    <t>Exhaust Valve 1-B</t>
  </si>
  <si>
    <t>Exhaust Valve 2-A</t>
  </si>
  <si>
    <t>Exhaust Valve 2-B</t>
  </si>
  <si>
    <t>Exhaust Valve 3-A</t>
  </si>
  <si>
    <t>Exhaust Valve 3-B</t>
  </si>
  <si>
    <t>Exhaust Valve 4-A</t>
  </si>
  <si>
    <t>Exhaust Valve 4-B</t>
  </si>
  <si>
    <t>Measured</t>
  </si>
  <si>
    <t>Clearance</t>
  </si>
  <si>
    <t>Existing</t>
  </si>
  <si>
    <t>Shim Size</t>
  </si>
  <si>
    <t>New Shim</t>
  </si>
  <si>
    <t>Size (min)</t>
  </si>
  <si>
    <t>Size (max)</t>
  </si>
  <si>
    <t>Unit Factor:</t>
  </si>
  <si>
    <t>(ex. 180)</t>
  </si>
  <si>
    <t>(ex. 170)</t>
  </si>
  <si>
    <t>mm</t>
  </si>
  <si>
    <t>(mm)</t>
  </si>
  <si>
    <t>(ex. 160)</t>
  </si>
  <si>
    <t>Valve</t>
  </si>
  <si>
    <t>Location</t>
  </si>
  <si>
    <t>Recommended</t>
  </si>
  <si>
    <t>Replacement</t>
  </si>
  <si>
    <t>(Click the button above which represents the clearance measurements you'll be using)</t>
  </si>
  <si>
    <t>Fill in YELLOW fields ONLY</t>
  </si>
  <si>
    <t>HAP's  Maxim-X   VALVE SHIM TABLE</t>
  </si>
  <si>
    <t>Specified   Intake  Clearance --»</t>
  </si>
  <si>
    <t>Specified Exhuast Clearance --»</t>
  </si>
  <si>
    <t>«-- Press</t>
  </si>
  <si>
    <t>Shim Sizes</t>
  </si>
  <si>
    <t>Existing Shims</t>
  </si>
  <si>
    <t>BUY THESE</t>
  </si>
  <si>
    <t>Req'd Shims</t>
  </si>
  <si>
    <t>You may already have some of the shims you need.  Some of your existing shims might be useable for other valves.  The table below shows how many shims you actually need to buy after cross-referencing your existing shims.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</si>
</sst>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0"/>
  </numFmts>
  <fonts count="18">
    <font>
      <sz val="10"/>
      <name val="Arial"/>
      <family val="0"/>
    </font>
    <font>
      <b/>
      <sz val="10"/>
      <name val="Arial"/>
      <family val="2"/>
    </font>
    <font>
      <sz val="10"/>
      <color indexed="10"/>
      <name val="Arial"/>
      <family val="2"/>
    </font>
    <font>
      <b/>
      <sz val="16"/>
      <name val="Arial"/>
      <family val="2"/>
    </font>
    <font>
      <u val="single"/>
      <sz val="10"/>
      <color indexed="12"/>
      <name val="Arial"/>
      <family val="0"/>
    </font>
    <font>
      <u val="single"/>
      <sz val="10"/>
      <color indexed="36"/>
      <name val="Arial"/>
      <family val="0"/>
    </font>
    <font>
      <b/>
      <sz val="8"/>
      <name val="Arial"/>
      <family val="2"/>
    </font>
    <font>
      <sz val="10"/>
      <color indexed="9"/>
      <name val="Arial"/>
      <family val="2"/>
    </font>
    <font>
      <sz val="10"/>
      <color indexed="10"/>
      <name val="Arial Narrow"/>
      <family val="2"/>
    </font>
    <font>
      <b/>
      <sz val="10"/>
      <color indexed="9"/>
      <name val="Arial"/>
      <family val="2"/>
    </font>
    <font>
      <b/>
      <sz val="16"/>
      <color indexed="9"/>
      <name val="Arial"/>
      <family val="2"/>
    </font>
    <font>
      <b/>
      <sz val="16"/>
      <color indexed="13"/>
      <name val="Arial"/>
      <family val="2"/>
    </font>
    <font>
      <b/>
      <sz val="11"/>
      <color indexed="9"/>
      <name val="Arial"/>
      <family val="2"/>
    </font>
    <font>
      <b/>
      <sz val="22"/>
      <color indexed="13"/>
      <name val="Arial Narrow"/>
      <family val="2"/>
    </font>
    <font>
      <b/>
      <sz val="12"/>
      <color indexed="13"/>
      <name val="Arial"/>
      <family val="2"/>
    </font>
    <font>
      <sz val="12"/>
      <color indexed="9"/>
      <name val="Arial"/>
      <family val="2"/>
    </font>
    <font>
      <b/>
      <sz val="14"/>
      <color indexed="13"/>
      <name val="Arial"/>
      <family val="2"/>
    </font>
    <font>
      <sz val="14"/>
      <color indexed="13"/>
      <name val="Arial"/>
      <family val="2"/>
    </font>
  </fonts>
  <fills count="10">
    <fill>
      <patternFill/>
    </fill>
    <fill>
      <patternFill patternType="gray125"/>
    </fill>
    <fill>
      <patternFill patternType="solid">
        <fgColor indexed="55"/>
        <bgColor indexed="64"/>
      </patternFill>
    </fill>
    <fill>
      <patternFill patternType="solid">
        <fgColor indexed="10"/>
        <bgColor indexed="64"/>
      </patternFill>
    </fill>
    <fill>
      <patternFill patternType="solid">
        <fgColor indexed="8"/>
        <bgColor indexed="64"/>
      </patternFill>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43"/>
        <bgColor indexed="64"/>
      </patternFill>
    </fill>
    <fill>
      <patternFill patternType="solid">
        <fgColor indexed="56"/>
        <bgColor indexed="64"/>
      </patternFill>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color indexed="9"/>
      </right>
      <top style="medium"/>
      <bottom>
        <color indexed="63"/>
      </bottom>
    </border>
    <border>
      <left>
        <color indexed="63"/>
      </left>
      <right style="medium">
        <color indexed="9"/>
      </right>
      <top style="medium"/>
      <bottom>
        <color indexed="63"/>
      </bottom>
    </border>
    <border>
      <left style="medium">
        <color indexed="9"/>
      </left>
      <right style="medium">
        <color indexed="9"/>
      </right>
      <top style="medium"/>
      <bottom>
        <color indexed="63"/>
      </bottom>
    </border>
    <border>
      <left style="medium">
        <color indexed="9"/>
      </left>
      <right style="medium"/>
      <top style="medium"/>
      <bottom>
        <color indexed="63"/>
      </bottom>
    </border>
    <border>
      <left style="medium"/>
      <right style="medium">
        <color indexed="9"/>
      </right>
      <top>
        <color indexed="63"/>
      </top>
      <bottom>
        <color indexed="63"/>
      </bottom>
    </border>
    <border>
      <left>
        <color indexed="63"/>
      </left>
      <right style="medium">
        <color indexed="9"/>
      </right>
      <top>
        <color indexed="63"/>
      </top>
      <bottom>
        <color indexed="63"/>
      </bottom>
    </border>
    <border>
      <left style="medium">
        <color indexed="9"/>
      </left>
      <right style="medium">
        <color indexed="9"/>
      </right>
      <top>
        <color indexed="63"/>
      </top>
      <bottom>
        <color indexed="63"/>
      </bottom>
    </border>
    <border>
      <left style="medium">
        <color indexed="9"/>
      </left>
      <right style="medium"/>
      <top>
        <color indexed="63"/>
      </top>
      <bottom>
        <color indexed="63"/>
      </bottom>
    </border>
    <border>
      <left style="medium"/>
      <right style="medium">
        <color indexed="9"/>
      </right>
      <top>
        <color indexed="63"/>
      </top>
      <bottom style="medium"/>
    </border>
    <border>
      <left style="medium">
        <color indexed="9"/>
      </left>
      <right style="medium">
        <color indexed="9"/>
      </right>
      <top>
        <color indexed="63"/>
      </top>
      <bottom style="medium"/>
    </border>
    <border>
      <left style="medium">
        <color indexed="9"/>
      </left>
      <right style="medium"/>
      <top>
        <color indexed="63"/>
      </top>
      <bottom style="mediu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color indexed="9"/>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3" fillId="0" borderId="0" xfId="0" applyFont="1" applyAlignment="1">
      <alignment/>
    </xf>
    <xf numFmtId="0" fontId="3" fillId="2" borderId="1" xfId="0" applyFont="1" applyFill="1" applyBorder="1" applyAlignment="1" applyProtection="1">
      <alignment horizontal="left"/>
      <protection/>
    </xf>
    <xf numFmtId="0" fontId="3" fillId="2" borderId="2" xfId="0" applyFont="1" applyFill="1" applyBorder="1" applyAlignment="1" applyProtection="1">
      <alignment/>
      <protection/>
    </xf>
    <xf numFmtId="0" fontId="6" fillId="2" borderId="0" xfId="0" applyFont="1" applyFill="1" applyBorder="1" applyAlignment="1" applyProtection="1">
      <alignment horizontal="center"/>
      <protection/>
    </xf>
    <xf numFmtId="0" fontId="2" fillId="3" borderId="0" xfId="0" applyFont="1" applyFill="1" applyBorder="1" applyAlignment="1" applyProtection="1">
      <alignment horizontal="center"/>
      <protection/>
    </xf>
    <xf numFmtId="0" fontId="0" fillId="0" borderId="0" xfId="0" applyAlignment="1" applyProtection="1">
      <alignment/>
      <protection/>
    </xf>
    <xf numFmtId="0" fontId="12" fillId="4" borderId="3" xfId="0" applyFont="1" applyFill="1" applyBorder="1" applyAlignment="1" applyProtection="1">
      <alignment horizontal="center"/>
      <protection/>
    </xf>
    <xf numFmtId="0" fontId="12" fillId="4" borderId="4" xfId="0" applyFont="1" applyFill="1" applyBorder="1" applyAlignment="1" applyProtection="1">
      <alignment horizontal="center"/>
      <protection/>
    </xf>
    <xf numFmtId="0" fontId="12" fillId="4" borderId="5" xfId="0" applyFont="1" applyFill="1" applyBorder="1" applyAlignment="1" applyProtection="1">
      <alignment horizontal="center"/>
      <protection/>
    </xf>
    <xf numFmtId="0" fontId="12" fillId="4" borderId="2" xfId="0" applyFont="1" applyFill="1" applyBorder="1" applyAlignment="1" applyProtection="1">
      <alignment horizontal="center"/>
      <protection/>
    </xf>
    <xf numFmtId="0" fontId="12" fillId="4" borderId="6" xfId="0" applyFont="1" applyFill="1" applyBorder="1" applyAlignment="1" applyProtection="1" quotePrefix="1">
      <alignment horizontal="center"/>
      <protection/>
    </xf>
    <xf numFmtId="0" fontId="12" fillId="4" borderId="7" xfId="0" applyFont="1" applyFill="1" applyBorder="1" applyAlignment="1" applyProtection="1">
      <alignment horizontal="center"/>
      <protection/>
    </xf>
    <xf numFmtId="0" fontId="12" fillId="4" borderId="8" xfId="0" applyFont="1" applyFill="1" applyBorder="1" applyAlignment="1" applyProtection="1">
      <alignment horizontal="center"/>
      <protection/>
    </xf>
    <xf numFmtId="0" fontId="12" fillId="4" borderId="9" xfId="0" applyFont="1" applyFill="1" applyBorder="1" applyAlignment="1" applyProtection="1">
      <alignment horizontal="center"/>
      <protection/>
    </xf>
    <xf numFmtId="0" fontId="12" fillId="4" borderId="9" xfId="0" applyFont="1" applyFill="1" applyBorder="1" applyAlignment="1" applyProtection="1" quotePrefix="1">
      <alignment horizontal="center"/>
      <protection/>
    </xf>
    <xf numFmtId="0" fontId="12" fillId="4" borderId="0" xfId="0" applyFont="1" applyFill="1" applyBorder="1" applyAlignment="1" applyProtection="1" quotePrefix="1">
      <alignment horizontal="center"/>
      <protection/>
    </xf>
    <xf numFmtId="0" fontId="12" fillId="4" borderId="10" xfId="0" applyFont="1" applyFill="1" applyBorder="1" applyAlignment="1" applyProtection="1">
      <alignment horizontal="center"/>
      <protection/>
    </xf>
    <xf numFmtId="0" fontId="12" fillId="4" borderId="11" xfId="0" applyFont="1" applyFill="1" applyBorder="1" applyAlignment="1" applyProtection="1">
      <alignment horizontal="center"/>
      <protection/>
    </xf>
    <xf numFmtId="0" fontId="12" fillId="4" borderId="12" xfId="0" applyFont="1" applyFill="1" applyBorder="1" applyAlignment="1" applyProtection="1">
      <alignment horizontal="center"/>
      <protection/>
    </xf>
    <xf numFmtId="0" fontId="12" fillId="4" borderId="12" xfId="0" applyFont="1" applyFill="1" applyBorder="1" applyAlignment="1" applyProtection="1" quotePrefix="1">
      <alignment horizontal="center"/>
      <protection/>
    </xf>
    <xf numFmtId="0" fontId="12" fillId="4" borderId="13" xfId="0" applyFont="1" applyFill="1" applyBorder="1" applyAlignment="1" applyProtection="1" quotePrefix="1">
      <alignment horizontal="center"/>
      <protection/>
    </xf>
    <xf numFmtId="0" fontId="0" fillId="5" borderId="14" xfId="0" applyFont="1" applyFill="1" applyBorder="1" applyAlignment="1" applyProtection="1">
      <alignment/>
      <protection/>
    </xf>
    <xf numFmtId="0" fontId="0" fillId="5" borderId="15" xfId="0" applyFill="1" applyBorder="1" applyAlignment="1" applyProtection="1">
      <alignment horizontal="center"/>
      <protection/>
    </xf>
    <xf numFmtId="0" fontId="0" fillId="5" borderId="16" xfId="0" applyFill="1" applyBorder="1" applyAlignment="1" applyProtection="1">
      <alignment horizontal="center"/>
      <protection/>
    </xf>
    <xf numFmtId="0" fontId="9" fillId="6" borderId="17" xfId="0" applyFont="1" applyFill="1" applyBorder="1" applyAlignment="1" applyProtection="1">
      <alignment horizontal="center"/>
      <protection/>
    </xf>
    <xf numFmtId="0" fontId="0" fillId="5" borderId="18" xfId="0" applyFont="1" applyFill="1" applyBorder="1" applyAlignment="1" applyProtection="1" quotePrefix="1">
      <alignment horizontal="left"/>
      <protection/>
    </xf>
    <xf numFmtId="0" fontId="0" fillId="5" borderId="19" xfId="0" applyFill="1" applyBorder="1" applyAlignment="1" applyProtection="1">
      <alignment horizontal="center"/>
      <protection/>
    </xf>
    <xf numFmtId="0" fontId="0" fillId="5" borderId="20" xfId="0" applyFill="1" applyBorder="1" applyAlignment="1" applyProtection="1">
      <alignment horizontal="center"/>
      <protection/>
    </xf>
    <xf numFmtId="0" fontId="9" fillId="6" borderId="21" xfId="0" applyFont="1" applyFill="1" applyBorder="1" applyAlignment="1" applyProtection="1">
      <alignment horizontal="center"/>
      <protection/>
    </xf>
    <xf numFmtId="0" fontId="0" fillId="7" borderId="18" xfId="0" applyFont="1" applyFill="1" applyBorder="1" applyAlignment="1" applyProtection="1" quotePrefix="1">
      <alignment horizontal="left"/>
      <protection/>
    </xf>
    <xf numFmtId="0" fontId="0" fillId="7" borderId="19" xfId="0" applyFill="1" applyBorder="1" applyAlignment="1" applyProtection="1">
      <alignment/>
      <protection/>
    </xf>
    <xf numFmtId="0" fontId="0" fillId="7" borderId="20" xfId="0" applyFill="1" applyBorder="1" applyAlignment="1" applyProtection="1">
      <alignment/>
      <protection/>
    </xf>
    <xf numFmtId="0" fontId="0" fillId="2" borderId="21" xfId="0" applyFill="1" applyBorder="1" applyAlignment="1" applyProtection="1">
      <alignment horizontal="center"/>
      <protection/>
    </xf>
    <xf numFmtId="0" fontId="0" fillId="5" borderId="18" xfId="0" applyFont="1" applyFill="1" applyBorder="1" applyAlignment="1" applyProtection="1">
      <alignment horizontal="left"/>
      <protection/>
    </xf>
    <xf numFmtId="0" fontId="0" fillId="5" borderId="22" xfId="0" applyFont="1" applyFill="1" applyBorder="1" applyAlignment="1" applyProtection="1" quotePrefix="1">
      <alignment horizontal="left"/>
      <protection/>
    </xf>
    <xf numFmtId="0" fontId="0" fillId="5" borderId="23" xfId="0" applyFill="1" applyBorder="1" applyAlignment="1" applyProtection="1">
      <alignment horizontal="center"/>
      <protection/>
    </xf>
    <xf numFmtId="0" fontId="0" fillId="5" borderId="24" xfId="0" applyFill="1" applyBorder="1" applyAlignment="1" applyProtection="1">
      <alignment horizontal="center"/>
      <protection/>
    </xf>
    <xf numFmtId="0" fontId="9" fillId="6" borderId="25" xfId="0" applyFont="1" applyFill="1" applyBorder="1" applyAlignment="1" applyProtection="1">
      <alignment horizontal="center"/>
      <protection/>
    </xf>
    <xf numFmtId="0" fontId="0" fillId="0" borderId="0" xfId="0" applyAlignment="1" applyProtection="1">
      <alignment horizontal="center"/>
      <protection/>
    </xf>
    <xf numFmtId="0" fontId="0" fillId="5" borderId="14" xfId="0" applyFill="1" applyBorder="1" applyAlignment="1" applyProtection="1" quotePrefix="1">
      <alignment horizontal="left"/>
      <protection/>
    </xf>
    <xf numFmtId="0" fontId="0" fillId="5" borderId="18" xfId="0" applyFill="1" applyBorder="1" applyAlignment="1" applyProtection="1" quotePrefix="1">
      <alignment horizontal="left"/>
      <protection/>
    </xf>
    <xf numFmtId="0" fontId="0" fillId="7" borderId="18" xfId="0" applyFill="1" applyBorder="1" applyAlignment="1" applyProtection="1" quotePrefix="1">
      <alignment horizontal="left"/>
      <protection/>
    </xf>
    <xf numFmtId="0" fontId="0" fillId="5" borderId="22" xfId="0" applyFill="1" applyBorder="1" applyAlignment="1" applyProtection="1" quotePrefix="1">
      <alignment horizontal="left"/>
      <protection/>
    </xf>
    <xf numFmtId="0" fontId="0" fillId="7" borderId="18" xfId="0" applyFill="1" applyBorder="1" applyAlignment="1" applyProtection="1">
      <alignment/>
      <protection/>
    </xf>
    <xf numFmtId="172" fontId="0" fillId="8" borderId="15" xfId="0" applyNumberFormat="1" applyFill="1" applyBorder="1" applyAlignment="1" applyProtection="1">
      <alignment horizontal="center"/>
      <protection locked="0"/>
    </xf>
    <xf numFmtId="1" fontId="0" fillId="8" borderId="15" xfId="0" applyNumberFormat="1" applyFill="1" applyBorder="1" applyAlignment="1" applyProtection="1">
      <alignment horizontal="center"/>
      <protection locked="0"/>
    </xf>
    <xf numFmtId="172" fontId="0" fillId="8" borderId="19" xfId="0" applyNumberFormat="1" applyFill="1" applyBorder="1" applyAlignment="1" applyProtection="1">
      <alignment horizontal="center"/>
      <protection locked="0"/>
    </xf>
    <xf numFmtId="1" fontId="0" fillId="8" borderId="19" xfId="0" applyNumberFormat="1" applyFill="1" applyBorder="1" applyAlignment="1" applyProtection="1">
      <alignment horizontal="center"/>
      <protection locked="0"/>
    </xf>
    <xf numFmtId="0" fontId="0" fillId="7" borderId="19" xfId="0" applyFill="1" applyBorder="1" applyAlignment="1" applyProtection="1">
      <alignment/>
      <protection locked="0"/>
    </xf>
    <xf numFmtId="172" fontId="0" fillId="8" borderId="23" xfId="0" applyNumberFormat="1" applyFill="1" applyBorder="1" applyAlignment="1" applyProtection="1">
      <alignment horizontal="center"/>
      <protection locked="0"/>
    </xf>
    <xf numFmtId="1" fontId="0" fillId="8" borderId="23" xfId="0" applyNumberFormat="1" applyFill="1" applyBorder="1" applyAlignment="1" applyProtection="1">
      <alignment horizontal="center"/>
      <protection locked="0"/>
    </xf>
    <xf numFmtId="0" fontId="0" fillId="0" borderId="0" xfId="0" applyAlignment="1" applyProtection="1">
      <alignment/>
      <protection locked="0"/>
    </xf>
    <xf numFmtId="0" fontId="3" fillId="2" borderId="0" xfId="0" applyFont="1" applyFill="1" applyBorder="1" applyAlignment="1" applyProtection="1">
      <alignment/>
      <protection locked="0"/>
    </xf>
    <xf numFmtId="0" fontId="0" fillId="2" borderId="0" xfId="0" applyFill="1" applyBorder="1" applyAlignment="1" applyProtection="1" quotePrefix="1">
      <alignment horizontal="left"/>
      <protection locked="0"/>
    </xf>
    <xf numFmtId="0" fontId="0" fillId="2" borderId="20" xfId="0" applyFill="1" applyBorder="1" applyAlignment="1" applyProtection="1">
      <alignment/>
      <protection locked="0"/>
    </xf>
    <xf numFmtId="0" fontId="0" fillId="2" borderId="0" xfId="0" applyFill="1" applyBorder="1" applyAlignment="1" applyProtection="1">
      <alignment/>
      <protection locked="0"/>
    </xf>
    <xf numFmtId="0" fontId="0" fillId="2" borderId="20" xfId="0" applyFill="1" applyBorder="1" applyAlignment="1" applyProtection="1" quotePrefix="1">
      <alignment horizontal="left"/>
      <protection locked="0"/>
    </xf>
    <xf numFmtId="0" fontId="3" fillId="2" borderId="20" xfId="0" applyFont="1" applyFill="1" applyBorder="1" applyAlignment="1" applyProtection="1">
      <alignment/>
      <protection locked="0"/>
    </xf>
    <xf numFmtId="0" fontId="2" fillId="2" borderId="26" xfId="0" applyFont="1" applyFill="1" applyBorder="1" applyAlignment="1" applyProtection="1" quotePrefix="1">
      <alignment horizontal="center"/>
      <protection/>
    </xf>
    <xf numFmtId="0" fontId="2" fillId="2" borderId="24" xfId="0" applyFont="1" applyFill="1" applyBorder="1" applyAlignment="1" applyProtection="1" quotePrefix="1">
      <alignment horizontal="center"/>
      <protection/>
    </xf>
    <xf numFmtId="0" fontId="9" fillId="2" borderId="0" xfId="0" applyFont="1" applyFill="1" applyBorder="1" applyAlignment="1" applyProtection="1">
      <alignment horizontal="center"/>
      <protection/>
    </xf>
    <xf numFmtId="0" fontId="9" fillId="2" borderId="20" xfId="0" applyFont="1" applyFill="1" applyBorder="1" applyAlignment="1" applyProtection="1">
      <alignment horizontal="center"/>
      <protection/>
    </xf>
    <xf numFmtId="0" fontId="11" fillId="2" borderId="16" xfId="0" applyFont="1" applyFill="1" applyBorder="1" applyAlignment="1" applyProtection="1" quotePrefix="1">
      <alignment horizontal="center"/>
      <protection/>
    </xf>
    <xf numFmtId="0" fontId="3" fillId="2" borderId="16" xfId="0" applyFont="1" applyFill="1" applyBorder="1" applyAlignment="1" applyProtection="1" quotePrefix="1">
      <alignment horizontal="left"/>
      <protection/>
    </xf>
    <xf numFmtId="0" fontId="11" fillId="2" borderId="1" xfId="0" applyFont="1" applyFill="1" applyBorder="1" applyAlignment="1" applyProtection="1" quotePrefix="1">
      <alignment horizontal="center"/>
      <protection/>
    </xf>
    <xf numFmtId="0" fontId="7" fillId="3" borderId="27" xfId="0" applyFont="1" applyFill="1" applyBorder="1" applyAlignment="1" applyProtection="1" quotePrefix="1">
      <alignment horizontal="right" vertical="center"/>
      <protection/>
    </xf>
    <xf numFmtId="0" fontId="7" fillId="3" borderId="24" xfId="0" applyFont="1" applyFill="1" applyBorder="1" applyAlignment="1" applyProtection="1" quotePrefix="1">
      <alignment horizontal="left" vertical="center"/>
      <protection/>
    </xf>
    <xf numFmtId="172" fontId="0" fillId="2" borderId="0" xfId="0" applyNumberFormat="1" applyFill="1" applyBorder="1" applyAlignment="1" applyProtection="1">
      <alignment horizontal="center" vertical="top"/>
      <protection/>
    </xf>
    <xf numFmtId="173" fontId="9" fillId="3" borderId="0" xfId="0" applyNumberFormat="1" applyFont="1" applyFill="1" applyBorder="1" applyAlignment="1" applyProtection="1">
      <alignment horizontal="center" vertical="center"/>
      <protection locked="0"/>
    </xf>
    <xf numFmtId="0" fontId="1" fillId="2" borderId="20" xfId="0" applyFont="1" applyFill="1" applyBorder="1" applyAlignment="1" applyProtection="1" quotePrefix="1">
      <alignment horizontal="left" vertical="top"/>
      <protection locked="0"/>
    </xf>
    <xf numFmtId="0" fontId="12" fillId="4" borderId="28" xfId="0" applyFont="1" applyFill="1" applyBorder="1" applyAlignment="1" applyProtection="1" quotePrefix="1">
      <alignment horizontal="center"/>
      <protection locked="0"/>
    </xf>
    <xf numFmtId="0" fontId="12" fillId="4" borderId="26" xfId="0" applyFont="1" applyFill="1" applyBorder="1" applyAlignment="1" applyProtection="1" quotePrefix="1">
      <alignment horizontal="center"/>
      <protection/>
    </xf>
    <xf numFmtId="0" fontId="0" fillId="6" borderId="0" xfId="0" applyFill="1" applyAlignment="1">
      <alignment/>
    </xf>
    <xf numFmtId="0" fontId="9" fillId="6" borderId="0" xfId="0" applyFont="1" applyFill="1" applyAlignment="1">
      <alignment horizontal="center"/>
    </xf>
    <xf numFmtId="0" fontId="0" fillId="0" borderId="0" xfId="0" applyFill="1" applyAlignment="1">
      <alignment horizontal="center"/>
    </xf>
    <xf numFmtId="0" fontId="9" fillId="3" borderId="0" xfId="0" applyFont="1" applyFill="1" applyAlignment="1">
      <alignment horizontal="center"/>
    </xf>
    <xf numFmtId="0" fontId="0" fillId="4" borderId="17" xfId="0" applyFill="1" applyBorder="1" applyAlignment="1" applyProtection="1">
      <alignment/>
      <protection/>
    </xf>
    <xf numFmtId="0" fontId="0" fillId="4" borderId="21" xfId="0" applyFill="1" applyBorder="1" applyAlignment="1" applyProtection="1">
      <alignment/>
      <protection/>
    </xf>
    <xf numFmtId="0" fontId="0" fillId="4" borderId="25" xfId="0" applyFill="1" applyBorder="1" applyAlignment="1" applyProtection="1">
      <alignment/>
      <protection/>
    </xf>
    <xf numFmtId="0" fontId="11" fillId="9" borderId="17" xfId="0" applyFont="1" applyFill="1" applyBorder="1" applyAlignment="1" applyProtection="1" quotePrefix="1">
      <alignment horizontal="center" vertical="center" wrapText="1"/>
      <protection/>
    </xf>
    <xf numFmtId="0" fontId="11" fillId="9" borderId="21" xfId="0" applyFont="1" applyFill="1" applyBorder="1" applyAlignment="1" applyProtection="1" quotePrefix="1">
      <alignment horizontal="center" vertical="center" wrapText="1"/>
      <protection/>
    </xf>
    <xf numFmtId="0" fontId="11" fillId="9" borderId="25" xfId="0" applyFont="1" applyFill="1" applyBorder="1" applyAlignment="1" applyProtection="1" quotePrefix="1">
      <alignment horizontal="center" vertical="center" wrapText="1"/>
      <protection/>
    </xf>
    <xf numFmtId="0" fontId="10" fillId="6" borderId="17" xfId="0" applyFont="1" applyFill="1" applyBorder="1" applyAlignment="1" applyProtection="1" quotePrefix="1">
      <alignment horizontal="center" vertical="center" wrapText="1"/>
      <protection/>
    </xf>
    <xf numFmtId="0" fontId="10" fillId="6" borderId="21" xfId="0" applyFont="1" applyFill="1" applyBorder="1" applyAlignment="1" applyProtection="1" quotePrefix="1">
      <alignment horizontal="center" vertical="center" wrapText="1"/>
      <protection/>
    </xf>
    <xf numFmtId="0" fontId="10" fillId="6" borderId="25" xfId="0" applyFont="1" applyFill="1" applyBorder="1" applyAlignment="1" applyProtection="1" quotePrefix="1">
      <alignment horizontal="center" vertical="center" wrapText="1"/>
      <protection/>
    </xf>
    <xf numFmtId="0" fontId="1" fillId="2" borderId="27" xfId="0" applyFont="1" applyFill="1" applyBorder="1" applyAlignment="1" applyProtection="1" quotePrefix="1">
      <alignment horizontal="right" vertical="top"/>
      <protection/>
    </xf>
    <xf numFmtId="0" fontId="1" fillId="2" borderId="0" xfId="0" applyFont="1" applyFill="1" applyBorder="1" applyAlignment="1" applyProtection="1">
      <alignment horizontal="right" vertical="top"/>
      <protection/>
    </xf>
    <xf numFmtId="0" fontId="13" fillId="6" borderId="29" xfId="0" applyFont="1" applyFill="1" applyBorder="1" applyAlignment="1" applyProtection="1" quotePrefix="1">
      <alignment horizontal="center" vertical="center"/>
      <protection/>
    </xf>
    <xf numFmtId="0" fontId="13" fillId="6" borderId="30" xfId="0" applyFont="1" applyFill="1" applyBorder="1" applyAlignment="1" applyProtection="1" quotePrefix="1">
      <alignment horizontal="center" vertical="center"/>
      <protection/>
    </xf>
    <xf numFmtId="0" fontId="13" fillId="6" borderId="31" xfId="0" applyFont="1" applyFill="1" applyBorder="1" applyAlignment="1" applyProtection="1" quotePrefix="1">
      <alignment horizontal="center" vertical="center"/>
      <protection/>
    </xf>
    <xf numFmtId="0" fontId="9" fillId="4" borderId="29" xfId="0" applyFont="1" applyFill="1" applyBorder="1" applyAlignment="1" applyProtection="1" quotePrefix="1">
      <alignment horizontal="center"/>
      <protection/>
    </xf>
    <xf numFmtId="0" fontId="9" fillId="4" borderId="30" xfId="0" applyFont="1" applyFill="1" applyBorder="1" applyAlignment="1" applyProtection="1" quotePrefix="1">
      <alignment horizontal="center"/>
      <protection/>
    </xf>
    <xf numFmtId="0" fontId="9" fillId="4" borderId="31" xfId="0" applyFont="1" applyFill="1" applyBorder="1" applyAlignment="1" applyProtection="1" quotePrefix="1">
      <alignment horizontal="center"/>
      <protection/>
    </xf>
    <xf numFmtId="0" fontId="8" fillId="5" borderId="29" xfId="0" applyFont="1" applyFill="1" applyBorder="1" applyAlignment="1" applyProtection="1" quotePrefix="1">
      <alignment horizontal="center"/>
      <protection/>
    </xf>
    <xf numFmtId="0" fontId="8" fillId="5" borderId="30" xfId="0" applyFont="1" applyFill="1" applyBorder="1" applyAlignment="1" applyProtection="1" quotePrefix="1">
      <alignment horizontal="center"/>
      <protection/>
    </xf>
    <xf numFmtId="0" fontId="8" fillId="5" borderId="31" xfId="0" applyFont="1" applyFill="1" applyBorder="1" applyAlignment="1" applyProtection="1" quotePrefix="1">
      <alignment horizontal="center"/>
      <protection/>
    </xf>
    <xf numFmtId="0" fontId="16" fillId="3" borderId="1" xfId="0" applyFont="1" applyFill="1" applyBorder="1" applyAlignment="1" quotePrefix="1">
      <alignment horizontal="justify" vertical="center" wrapText="1"/>
    </xf>
    <xf numFmtId="0" fontId="17" fillId="3" borderId="2" xfId="0" applyFont="1" applyFill="1" applyBorder="1" applyAlignment="1">
      <alignment horizontal="justify" vertical="center" wrapText="1"/>
    </xf>
    <xf numFmtId="0" fontId="17" fillId="3" borderId="16" xfId="0" applyFont="1" applyFill="1" applyBorder="1" applyAlignment="1">
      <alignment horizontal="justify" vertical="center" wrapText="1"/>
    </xf>
    <xf numFmtId="0" fontId="17" fillId="3" borderId="27" xfId="0" applyFont="1" applyFill="1" applyBorder="1" applyAlignment="1">
      <alignment horizontal="justify" vertical="center" wrapText="1"/>
    </xf>
    <xf numFmtId="0" fontId="17" fillId="3" borderId="0" xfId="0" applyFont="1" applyFill="1" applyBorder="1" applyAlignment="1">
      <alignment horizontal="justify" vertical="center" wrapText="1"/>
    </xf>
    <xf numFmtId="0" fontId="17" fillId="3" borderId="20" xfId="0" applyFont="1" applyFill="1" applyBorder="1" applyAlignment="1">
      <alignment horizontal="justify" vertical="center" wrapText="1"/>
    </xf>
    <xf numFmtId="0" fontId="17" fillId="3" borderId="32" xfId="0" applyFont="1" applyFill="1" applyBorder="1" applyAlignment="1">
      <alignment horizontal="justify" vertical="center" wrapText="1"/>
    </xf>
    <xf numFmtId="0" fontId="17" fillId="3" borderId="26" xfId="0" applyFont="1" applyFill="1" applyBorder="1" applyAlignment="1">
      <alignment horizontal="justify" vertical="center" wrapText="1"/>
    </xf>
    <xf numFmtId="0" fontId="17" fillId="3" borderId="24" xfId="0" applyFont="1" applyFill="1" applyBorder="1" applyAlignment="1">
      <alignment horizontal="justify" vertical="center" wrapText="1"/>
    </xf>
    <xf numFmtId="0" fontId="15" fillId="6" borderId="2" xfId="0" applyFont="1" applyFill="1" applyBorder="1" applyAlignment="1" quotePrefix="1">
      <alignment horizontal="center" vertical="center" wrapText="1"/>
    </xf>
    <xf numFmtId="0" fontId="15" fillId="6" borderId="0" xfId="0" applyFont="1" applyFill="1" applyAlignment="1">
      <alignment vertical="center" wrapText="1"/>
    </xf>
    <xf numFmtId="0" fontId="14" fillId="6" borderId="2" xfId="0" applyFont="1" applyFill="1" applyBorder="1" applyAlignment="1" quotePrefix="1">
      <alignment horizontal="center" vertical="center" wrapText="1"/>
    </xf>
    <xf numFmtId="0" fontId="14" fillId="6" borderId="0" xfId="0" applyFont="1" applyFill="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1</xdr:row>
      <xdr:rowOff>28575</xdr:rowOff>
    </xdr:from>
    <xdr:to>
      <xdr:col>7</xdr:col>
      <xdr:colOff>1190625</xdr:colOff>
      <xdr:row>7</xdr:row>
      <xdr:rowOff>133350</xdr:rowOff>
    </xdr:to>
    <xdr:pic>
      <xdr:nvPicPr>
        <xdr:cNvPr id="1" name="Picture 3"/>
        <xdr:cNvPicPr preferRelativeResize="1">
          <a:picLocks noChangeAspect="1"/>
        </xdr:cNvPicPr>
      </xdr:nvPicPr>
      <xdr:blipFill>
        <a:blip r:embed="rId1"/>
        <a:stretch>
          <a:fillRect/>
        </a:stretch>
      </xdr:blipFill>
      <xdr:spPr>
        <a:xfrm>
          <a:off x="4829175" y="114300"/>
          <a:ext cx="2009775" cy="1771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N39"/>
  <sheetViews>
    <sheetView tabSelected="1" zoomScale="97" zoomScaleNormal="97" workbookViewId="0" topLeftCell="A1">
      <selection activeCell="D13" sqref="D13"/>
    </sheetView>
  </sheetViews>
  <sheetFormatPr defaultColWidth="9.140625" defaultRowHeight="12.75"/>
  <cols>
    <col min="1" max="1" width="1.57421875" style="0" customWidth="1"/>
    <col min="2" max="2" width="14.140625" style="0" customWidth="1"/>
    <col min="3" max="3" width="18.140625" style="0" customWidth="1"/>
    <col min="4" max="7" width="12.7109375" style="0" customWidth="1"/>
    <col min="8" max="8" width="18.140625" style="0" customWidth="1"/>
    <col min="9" max="9" width="2.57421875" style="0" customWidth="1"/>
    <col min="10" max="13" width="10.7109375" style="0" customWidth="1"/>
    <col min="14" max="14" width="2.421875" style="0" customWidth="1"/>
  </cols>
  <sheetData>
    <row r="1" ht="6.75" customHeight="1" thickBot="1"/>
    <row r="2" spans="2:14" s="1" customFormat="1" ht="32.25" customHeight="1" thickBot="1">
      <c r="B2" s="88" t="s">
        <v>45</v>
      </c>
      <c r="C2" s="89"/>
      <c r="D2" s="89"/>
      <c r="E2" s="89"/>
      <c r="F2" s="90"/>
      <c r="G2" s="65"/>
      <c r="H2" s="63"/>
      <c r="J2" s="97" t="s">
        <v>53</v>
      </c>
      <c r="K2" s="98"/>
      <c r="L2" s="98"/>
      <c r="M2" s="98"/>
      <c r="N2" s="99"/>
    </row>
    <row r="3" spans="2:14" s="1" customFormat="1" ht="18" customHeight="1" thickBot="1">
      <c r="B3" s="91" t="s">
        <v>44</v>
      </c>
      <c r="C3" s="92"/>
      <c r="D3" s="92"/>
      <c r="E3" s="92"/>
      <c r="F3" s="93"/>
      <c r="G3" s="61"/>
      <c r="H3" s="62"/>
      <c r="J3" s="100"/>
      <c r="K3" s="101"/>
      <c r="L3" s="101"/>
      <c r="M3" s="101"/>
      <c r="N3" s="102"/>
    </row>
    <row r="4" spans="2:14" s="1" customFormat="1" ht="20.25">
      <c r="B4" s="2"/>
      <c r="C4" s="3"/>
      <c r="D4" s="4" t="s">
        <v>0</v>
      </c>
      <c r="E4" s="4" t="s">
        <v>1</v>
      </c>
      <c r="F4" s="64"/>
      <c r="G4" s="53"/>
      <c r="H4" s="58"/>
      <c r="J4" s="100"/>
      <c r="K4" s="101"/>
      <c r="L4" s="101"/>
      <c r="M4" s="101"/>
      <c r="N4" s="102"/>
    </row>
    <row r="5" spans="2:14" ht="19.5" customHeight="1">
      <c r="B5" s="86" t="s">
        <v>46</v>
      </c>
      <c r="C5" s="87"/>
      <c r="D5" s="68">
        <f>(0.11*Unit_Factor)</f>
        <v>0.11</v>
      </c>
      <c r="E5" s="68">
        <f>(0.2*Unit_Factor)</f>
        <v>0.2</v>
      </c>
      <c r="F5" s="70" t="s">
        <v>36</v>
      </c>
      <c r="G5" s="54"/>
      <c r="H5" s="55"/>
      <c r="J5" s="100"/>
      <c r="K5" s="101"/>
      <c r="L5" s="101"/>
      <c r="M5" s="101"/>
      <c r="N5" s="102"/>
    </row>
    <row r="6" spans="2:14" ht="19.5" customHeight="1">
      <c r="B6" s="86" t="s">
        <v>47</v>
      </c>
      <c r="C6" s="87"/>
      <c r="D6" s="68">
        <f>(0.21*Unit_Factor)</f>
        <v>0.21</v>
      </c>
      <c r="E6" s="68">
        <f>(0.3*Unit_Factor)</f>
        <v>0.3</v>
      </c>
      <c r="F6" s="70" t="s">
        <v>36</v>
      </c>
      <c r="G6" s="56"/>
      <c r="H6" s="57"/>
      <c r="J6" s="100"/>
      <c r="K6" s="101"/>
      <c r="L6" s="101"/>
      <c r="M6" s="101"/>
      <c r="N6" s="102"/>
    </row>
    <row r="7" spans="2:14" ht="21.75" customHeight="1" thickBot="1">
      <c r="B7" s="66" t="s">
        <v>33</v>
      </c>
      <c r="C7" s="69">
        <v>1</v>
      </c>
      <c r="D7" s="5"/>
      <c r="E7" s="5"/>
      <c r="F7" s="67" t="s">
        <v>48</v>
      </c>
      <c r="G7" s="56"/>
      <c r="H7" s="55"/>
      <c r="J7" s="100"/>
      <c r="K7" s="101"/>
      <c r="L7" s="101"/>
      <c r="M7" s="101"/>
      <c r="N7" s="102"/>
    </row>
    <row r="8" spans="2:14" ht="13.5" thickBot="1">
      <c r="B8" s="94" t="s">
        <v>43</v>
      </c>
      <c r="C8" s="95"/>
      <c r="D8" s="95"/>
      <c r="E8" s="95"/>
      <c r="F8" s="96"/>
      <c r="G8" s="59"/>
      <c r="H8" s="60"/>
      <c r="J8" s="100"/>
      <c r="K8" s="101"/>
      <c r="L8" s="101"/>
      <c r="M8" s="101"/>
      <c r="N8" s="102"/>
    </row>
    <row r="9" spans="2:14" ht="7.5" customHeight="1" thickBot="1">
      <c r="B9" s="6"/>
      <c r="C9" s="6"/>
      <c r="D9" s="6"/>
      <c r="E9" s="6"/>
      <c r="F9" s="6"/>
      <c r="G9" s="6"/>
      <c r="H9" s="6"/>
      <c r="J9" s="103"/>
      <c r="K9" s="104"/>
      <c r="L9" s="104"/>
      <c r="M9" s="104"/>
      <c r="N9" s="105"/>
    </row>
    <row r="10" spans="2:14" ht="15">
      <c r="B10" s="77"/>
      <c r="C10" s="7" t="s">
        <v>39</v>
      </c>
      <c r="D10" s="8" t="s">
        <v>26</v>
      </c>
      <c r="E10" s="9" t="s">
        <v>28</v>
      </c>
      <c r="F10" s="9" t="s">
        <v>30</v>
      </c>
      <c r="G10" s="10" t="s">
        <v>30</v>
      </c>
      <c r="H10" s="11" t="s">
        <v>41</v>
      </c>
      <c r="J10" s="106" t="s">
        <v>49</v>
      </c>
      <c r="K10" s="106" t="s">
        <v>52</v>
      </c>
      <c r="L10" s="106" t="s">
        <v>50</v>
      </c>
      <c r="M10" s="108" t="s">
        <v>51</v>
      </c>
      <c r="N10" s="73"/>
    </row>
    <row r="11" spans="2:14" ht="15">
      <c r="B11" s="78"/>
      <c r="C11" s="12" t="s">
        <v>40</v>
      </c>
      <c r="D11" s="13" t="s">
        <v>27</v>
      </c>
      <c r="E11" s="14" t="s">
        <v>29</v>
      </c>
      <c r="F11" s="15" t="s">
        <v>32</v>
      </c>
      <c r="G11" s="16" t="s">
        <v>31</v>
      </c>
      <c r="H11" s="17" t="s">
        <v>42</v>
      </c>
      <c r="J11" s="107"/>
      <c r="K11" s="107"/>
      <c r="L11" s="107"/>
      <c r="M11" s="109"/>
      <c r="N11" s="73"/>
    </row>
    <row r="12" spans="2:14" ht="15.75" thickBot="1">
      <c r="B12" s="79"/>
      <c r="C12" s="18"/>
      <c r="D12" s="71" t="s">
        <v>37</v>
      </c>
      <c r="E12" s="19" t="s">
        <v>34</v>
      </c>
      <c r="F12" s="20" t="s">
        <v>35</v>
      </c>
      <c r="G12" s="72" t="s">
        <v>38</v>
      </c>
      <c r="H12" s="21" t="s">
        <v>29</v>
      </c>
      <c r="J12" s="107"/>
      <c r="K12" s="107"/>
      <c r="L12" s="107"/>
      <c r="M12" s="109"/>
      <c r="N12" s="73"/>
    </row>
    <row r="13" spans="2:14" ht="12.75">
      <c r="B13" s="83" t="s">
        <v>2</v>
      </c>
      <c r="C13" s="22" t="s">
        <v>3</v>
      </c>
      <c r="D13" s="45"/>
      <c r="E13" s="46"/>
      <c r="F13" s="23">
        <f>IF(D13&lt;&gt;"",IF(E13&lt;&gt;"",ROUNDDOWN(((D13-Intake_Min)+(E13/100)*Unit_Factor)*100/Unit_Factor,0),""),"")</f>
      </c>
      <c r="G13" s="24">
        <f>IF(D13&lt;&gt;"",IF(E13&lt;&gt;"",ROUNDDOWN(((D13-Intake_Max)+(E13/100)*Unit_Factor)*100/Unit_Factor,0),""),"")</f>
      </c>
      <c r="H13" s="25">
        <f>IF(D13="","",IF(E13="","",IF(F13&gt;=E13,IF(G13&lt;=E13,"Within Spec",ROUNDUP(G13/5,0)*5),ROUNDUP(G13/5,0)*5)))</f>
      </c>
      <c r="J13" s="74">
        <v>120</v>
      </c>
      <c r="K13" s="75">
        <f>COUNTIF(H$13:H$39,J13)</f>
        <v>0</v>
      </c>
      <c r="L13" s="75">
        <f>COUNTIF(E$13:E$39,J13)</f>
        <v>0</v>
      </c>
      <c r="M13" s="76" t="str">
        <f>IF(L13-K13&lt;0,K13-L13,"-")</f>
        <v>-</v>
      </c>
      <c r="N13" s="73"/>
    </row>
    <row r="14" spans="2:14" ht="12.75">
      <c r="B14" s="84"/>
      <c r="C14" s="26" t="s">
        <v>4</v>
      </c>
      <c r="D14" s="47"/>
      <c r="E14" s="48"/>
      <c r="F14" s="27">
        <f>IF(D14&lt;&gt;"",IF(E14&lt;&gt;"",ROUND(((D14-Intake_Min)+(E14/100)*Unit_Factor)*100/Unit_Factor,0),""),"")</f>
      </c>
      <c r="G14" s="28">
        <f>IF(D14&lt;&gt;"",IF(E14&lt;&gt;"",ROUND(((D14-Intake_Max)+(E14/100)*Unit_Factor)*100/Unit_Factor,0),""),"")</f>
      </c>
      <c r="H14" s="29">
        <f>IF(D14="","",IF(E14="","",IF(F14&gt;=E14,IF(G14&lt;=E14,"Within Spec",ROUNDUP(G14/5,0)*5),ROUNDUP(G14/5,0)*5)))</f>
      </c>
      <c r="J14" s="74">
        <v>125</v>
      </c>
      <c r="K14" s="75">
        <f>COUNTIF(H$13:H$39,J14)</f>
        <v>0</v>
      </c>
      <c r="L14" s="75">
        <f>COUNTIF(E$13:E$39,J14)</f>
        <v>0</v>
      </c>
      <c r="M14" s="76" t="str">
        <f>IF(L14-K14&lt;0,K14-L14,"-")</f>
        <v>-</v>
      </c>
      <c r="N14" s="73"/>
    </row>
    <row r="15" spans="2:14" ht="12.75">
      <c r="B15" s="84"/>
      <c r="C15" s="26" t="s">
        <v>5</v>
      </c>
      <c r="D15" s="47"/>
      <c r="E15" s="48"/>
      <c r="F15" s="27">
        <f>IF(D15&lt;&gt;"",IF(E15&lt;&gt;"",ROUND(((D15-Intake_Min)+(E15/100)*Unit_Factor)*100/Unit_Factor,0),""),"")</f>
      </c>
      <c r="G15" s="28">
        <f>IF(D15&lt;&gt;"",IF(E15&lt;&gt;"",ROUND(((D15-Intake_Max)+(E15/100)*Unit_Factor)*100/Unit_Factor,0),""),"")</f>
      </c>
      <c r="H15" s="29">
        <f>IF(D15="","",IF(E15="","",IF(F15&gt;=E15,IF(G15&lt;=E15,"Within Spec",ROUNDUP(G15/5,0)*5),ROUNDUP(G15/5,0)*5)))</f>
      </c>
      <c r="J15" s="74">
        <v>130</v>
      </c>
      <c r="K15" s="75">
        <f>COUNTIF(H$13:H$39,J15)</f>
        <v>0</v>
      </c>
      <c r="L15" s="75">
        <f>COUNTIF(E$13:E$39,J15)</f>
        <v>0</v>
      </c>
      <c r="M15" s="76" t="str">
        <f>IF(L15-K15&lt;0,K15-L15,"-")</f>
        <v>-</v>
      </c>
      <c r="N15" s="73"/>
    </row>
    <row r="16" spans="2:14" ht="4.5" customHeight="1">
      <c r="B16" s="84"/>
      <c r="C16" s="30"/>
      <c r="D16" s="49"/>
      <c r="E16" s="49"/>
      <c r="F16" s="31"/>
      <c r="G16" s="32"/>
      <c r="H16" s="33"/>
      <c r="J16" s="74"/>
      <c r="K16" s="75"/>
      <c r="L16" s="75"/>
      <c r="M16" s="76"/>
      <c r="N16" s="73"/>
    </row>
    <row r="17" spans="2:14" ht="12.75">
      <c r="B17" s="84"/>
      <c r="C17" s="34" t="s">
        <v>18</v>
      </c>
      <c r="D17" s="47"/>
      <c r="E17" s="48"/>
      <c r="F17" s="27">
        <f>IF(D17&lt;&gt;"",IF(E17&lt;&gt;"",ROUNDDOWN(((D17-Exhaust_Min)+(E17/100)*Unit_Factor)*100/Unit_Factor,0),""),"")</f>
      </c>
      <c r="G17" s="28">
        <f>IF(D17&lt;&gt;"",IF(E17&lt;&gt;"",ROUNDDOWN(((D17-Exhaust_Max)+(E17/100)*Unit_Factor)*100/Unit_Factor,0),""),"")</f>
      </c>
      <c r="H17" s="29">
        <f>IF(D17="","",IF(E17="","",IF(F17&gt;=E17,IF(G17&lt;=E17,"Within Spec",ROUNDUP(G17/5,0)*5),ROUNDUP(G17/5,0)*5)))</f>
      </c>
      <c r="J17" s="74">
        <v>135</v>
      </c>
      <c r="K17" s="75">
        <f>COUNTIF(H$13:H$39,J17)</f>
        <v>0</v>
      </c>
      <c r="L17" s="75">
        <f>COUNTIF(E$13:E$39,J17)</f>
        <v>0</v>
      </c>
      <c r="M17" s="76" t="str">
        <f>IF(L17-K17&lt;0,K17-L17,"-")</f>
        <v>-</v>
      </c>
      <c r="N17" s="73"/>
    </row>
    <row r="18" spans="2:14" ht="13.5" thickBot="1">
      <c r="B18" s="85"/>
      <c r="C18" s="35" t="s">
        <v>19</v>
      </c>
      <c r="D18" s="50"/>
      <c r="E18" s="51"/>
      <c r="F18" s="36">
        <f>IF(D18&lt;&gt;"",IF(E18&lt;&gt;"",ROUND(((D18-Exhaust_Min)+(E18/100)*Unit_Factor)*100/Unit_Factor,0),""),"")</f>
      </c>
      <c r="G18" s="37">
        <f>IF(D18&lt;&gt;"",IF(E18&lt;&gt;"",ROUND(((D18-Exhaust_Max)+(E18/100)*Unit_Factor)*100/Unit_Factor,0),""),"")</f>
      </c>
      <c r="H18" s="38">
        <f>IF(D18="","",IF(E18="","",IF(F18&gt;=E18,IF(G18&lt;=E18,"Within Spec",ROUNDUP(G18/5,0)*5),ROUNDUP(G18/5,0)*5)))</f>
      </c>
      <c r="J18" s="74">
        <v>140</v>
      </c>
      <c r="K18" s="75">
        <f>COUNTIF(H$13:H$39,J18)</f>
        <v>0</v>
      </c>
      <c r="L18" s="75">
        <f>COUNTIF(E$13:E$39,J18)</f>
        <v>0</v>
      </c>
      <c r="M18" s="76" t="str">
        <f>IF(L18-K18&lt;0,K18-L18,"-")</f>
        <v>-</v>
      </c>
      <c r="N18" s="73"/>
    </row>
    <row r="19" spans="2:14" ht="7.5" customHeight="1" thickBot="1">
      <c r="B19" s="6"/>
      <c r="C19" s="6"/>
      <c r="D19" s="52"/>
      <c r="E19" s="52"/>
      <c r="F19" s="6"/>
      <c r="G19" s="6"/>
      <c r="H19" s="39"/>
      <c r="J19" s="74"/>
      <c r="K19" s="75"/>
      <c r="L19" s="75"/>
      <c r="M19" s="76"/>
      <c r="N19" s="73"/>
    </row>
    <row r="20" spans="2:14" ht="12.75">
      <c r="B20" s="80" t="s">
        <v>6</v>
      </c>
      <c r="C20" s="40" t="s">
        <v>7</v>
      </c>
      <c r="D20" s="45"/>
      <c r="E20" s="46"/>
      <c r="F20" s="23">
        <f>IF(D20&lt;&gt;"",IF(E20&lt;&gt;"",ROUND(((D20-Intake_Min)+(E20/100)*Unit_Factor)*100/Unit_Factor,0),""),"")</f>
      </c>
      <c r="G20" s="24">
        <f>IF(D20&lt;&gt;"",IF(E20&lt;&gt;"",ROUND(((D20-Intake_Max)+(E20/100)*Unit_Factor)*100/Unit_Factor,0),""),"")</f>
      </c>
      <c r="H20" s="25">
        <f>IF(D20="","",IF(E20="","",IF(F20&gt;=E20,IF(G20&lt;=E20,"Within Spec",ROUNDUP(G20/5,0)*5),ROUNDUP(G20/5,0)*5)))</f>
      </c>
      <c r="J20" s="74">
        <v>145</v>
      </c>
      <c r="K20" s="75">
        <f>COUNTIF(H$13:H$39,J20)</f>
        <v>0</v>
      </c>
      <c r="L20" s="75">
        <f>COUNTIF(E$13:E$39,J20)</f>
        <v>0</v>
      </c>
      <c r="M20" s="76" t="str">
        <f>IF(L20-K20&lt;0,K20-L20,"-")</f>
        <v>-</v>
      </c>
      <c r="N20" s="73"/>
    </row>
    <row r="21" spans="2:14" ht="12.75">
      <c r="B21" s="81"/>
      <c r="C21" s="41" t="s">
        <v>8</v>
      </c>
      <c r="D21" s="47"/>
      <c r="E21" s="48"/>
      <c r="F21" s="27">
        <f>IF(D21&lt;&gt;"",IF(E21&lt;&gt;"",ROUND(((D21-Intake_Min)+(E21/100)*Unit_Factor)*100/Unit_Factor,0),""),"")</f>
      </c>
      <c r="G21" s="28">
        <f>IF(D21&lt;&gt;"",IF(E21&lt;&gt;"",ROUND(((D21-Intake_Max)+(E21/100)*Unit_Factor)*100/Unit_Factor,0),""),"")</f>
      </c>
      <c r="H21" s="29">
        <f>IF(D21="","",IF(E21="","",IF(F21&gt;=E21,IF(G21&lt;=E21,"Within Spec",ROUNDUP(G21/5,0)*5),ROUNDUP(G21/5,0)*5)))</f>
      </c>
      <c r="J21" s="74">
        <v>150</v>
      </c>
      <c r="K21" s="75">
        <f>COUNTIF(H$13:H$39,J21)</f>
        <v>0</v>
      </c>
      <c r="L21" s="75">
        <f>COUNTIF(E$13:E$39,J21)</f>
        <v>0</v>
      </c>
      <c r="M21" s="76" t="str">
        <f>IF(L21-K21&lt;0,K21-L21,"-")</f>
        <v>-</v>
      </c>
      <c r="N21" s="73"/>
    </row>
    <row r="22" spans="2:14" ht="12.75">
      <c r="B22" s="81"/>
      <c r="C22" s="41" t="s">
        <v>9</v>
      </c>
      <c r="D22" s="47"/>
      <c r="E22" s="48"/>
      <c r="F22" s="27">
        <f>IF(D22&lt;&gt;"",IF(E22&lt;&gt;"",ROUND(((D22-Intake_Min)+(E22/100)*Unit_Factor)*100/Unit_Factor,0),""),"")</f>
      </c>
      <c r="G22" s="28">
        <f>IF(D22&lt;&gt;"",IF(E22&lt;&gt;"",ROUND(((D22-Intake_Max)+(E22/100)*Unit_Factor)*100/Unit_Factor,0),""),"")</f>
      </c>
      <c r="H22" s="29">
        <f>IF(D22="","",IF(E22="","",IF(F22&gt;=E22,IF(G22&lt;=E22,"Within Spec",ROUNDUP(G22/5,0)*5),ROUNDUP(G22/5,0)*5)))</f>
      </c>
      <c r="J22" s="74">
        <v>155</v>
      </c>
      <c r="K22" s="75">
        <f>COUNTIF(H$13:H$39,J22)</f>
        <v>0</v>
      </c>
      <c r="L22" s="75">
        <f>COUNTIF(E$13:E$39,J22)</f>
        <v>0</v>
      </c>
      <c r="M22" s="76" t="str">
        <f>IF(L22-K22&lt;0,K22-L22,"-")</f>
        <v>-</v>
      </c>
      <c r="N22" s="73"/>
    </row>
    <row r="23" spans="2:14" ht="4.5" customHeight="1">
      <c r="B23" s="81"/>
      <c r="C23" s="42"/>
      <c r="D23" s="49"/>
      <c r="E23" s="49"/>
      <c r="F23" s="31"/>
      <c r="G23" s="32"/>
      <c r="H23" s="33">
        <f>IF(E23&lt;&gt;"",IF(F23&gt;=E23,IF(G23&lt;=E23,"Within Specifications",ROUNDUP(G23/5,0)*5),ROUNDUP(G23/5,0)*5),"")</f>
      </c>
      <c r="J23" s="74"/>
      <c r="K23" s="75"/>
      <c r="L23" s="75"/>
      <c r="M23" s="76"/>
      <c r="N23" s="73"/>
    </row>
    <row r="24" spans="2:14" ht="12.75">
      <c r="B24" s="81"/>
      <c r="C24" s="41" t="s">
        <v>20</v>
      </c>
      <c r="D24" s="47"/>
      <c r="E24" s="48"/>
      <c r="F24" s="27">
        <f>IF(D24&lt;&gt;"",IF(E24&lt;&gt;"",ROUNDDOWN(((D24-Exhaust_Min)+(E24/100)*Unit_Factor)*100/Unit_Factor,0),""),"")</f>
      </c>
      <c r="G24" s="28">
        <f>IF(D24&lt;&gt;"",IF(E24&lt;&gt;"",ROUNDDOWN(((D24-Exhaust_Max)+(E24/100)*Unit_Factor)*100/Unit_Factor,0),""),"")</f>
      </c>
      <c r="H24" s="29">
        <f>IF(D24="","",IF(E24="","",IF(F24&gt;=E24,IF(G24&lt;=E24,"Within Spec",ROUNDUP(G24/5,0)*5),ROUNDUP(G24/5,0)*5)))</f>
      </c>
      <c r="J24" s="74">
        <v>160</v>
      </c>
      <c r="K24" s="75">
        <f>COUNTIF(H$13:H$39,J24)</f>
        <v>0</v>
      </c>
      <c r="L24" s="75">
        <f>COUNTIF(E$13:E$39,J24)</f>
        <v>0</v>
      </c>
      <c r="M24" s="76" t="str">
        <f>IF(L24-K24&lt;0,K24-L24,"-")</f>
        <v>-</v>
      </c>
      <c r="N24" s="73"/>
    </row>
    <row r="25" spans="2:14" ht="13.5" thickBot="1">
      <c r="B25" s="82"/>
      <c r="C25" s="43" t="s">
        <v>21</v>
      </c>
      <c r="D25" s="50"/>
      <c r="E25" s="51"/>
      <c r="F25" s="36">
        <f>IF(D25&lt;&gt;"",IF(E25&lt;&gt;"",ROUNDDOWN(((D25-Exhaust_Min)+(E25/100)*Unit_Factor)*100/Unit_Factor,0),""),"")</f>
      </c>
      <c r="G25" s="37">
        <f>IF(D25&lt;&gt;"",IF(E25&lt;&gt;"",ROUNDDOWN(((D25-Exhaust_Max)+(E25/100)*Unit_Factor)*100/Unit_Factor,0),""),"")</f>
      </c>
      <c r="H25" s="38">
        <f>IF(D25="","",IF(E25="","",IF(F25&gt;=E25,IF(G25&lt;=E25,"Within Spec",ROUNDUP(G25/5,0)*5),ROUNDUP(G25/5,0)*5)))</f>
      </c>
      <c r="J25" s="74">
        <v>165</v>
      </c>
      <c r="K25" s="75">
        <f>COUNTIF(H$13:H$39,J25)</f>
        <v>0</v>
      </c>
      <c r="L25" s="75">
        <f>COUNTIF(E$13:E$39,J25)</f>
        <v>0</v>
      </c>
      <c r="M25" s="76" t="str">
        <f>IF(L25-K25&lt;0,K25-L25,"-")</f>
        <v>-</v>
      </c>
      <c r="N25" s="73"/>
    </row>
    <row r="26" spans="2:14" ht="7.5" customHeight="1" thickBot="1">
      <c r="B26" s="6"/>
      <c r="C26" s="6"/>
      <c r="D26" s="52"/>
      <c r="E26" s="52"/>
      <c r="F26" s="6"/>
      <c r="G26" s="6"/>
      <c r="H26" s="39"/>
      <c r="J26" s="74"/>
      <c r="K26" s="75"/>
      <c r="L26" s="75"/>
      <c r="M26" s="76"/>
      <c r="N26" s="73"/>
    </row>
    <row r="27" spans="2:14" ht="12.75">
      <c r="B27" s="80" t="s">
        <v>10</v>
      </c>
      <c r="C27" s="40" t="s">
        <v>12</v>
      </c>
      <c r="D27" s="45"/>
      <c r="E27" s="46"/>
      <c r="F27" s="23">
        <f>IF(D27&lt;&gt;"",IF(E27&lt;&gt;"",ROUND(((D27-Intake_Min)+(E27/100)*Unit_Factor)*100/Unit_Factor,0),""),"")</f>
      </c>
      <c r="G27" s="24">
        <f>IF(D27&lt;&gt;"",IF(E27&lt;&gt;"",ROUND(((D27-Intake_Max)+(E27/100)*Unit_Factor)*100/Unit_Factor,0),""),"")</f>
      </c>
      <c r="H27" s="25">
        <f>IF(D27="","",IF(E27="","",IF(F27&gt;=E27,IF(G27&lt;=E27,"Within Spec",ROUNDUP(G27/5,0)*5),ROUNDUP(G27/5,0)*5)))</f>
      </c>
      <c r="J27" s="74">
        <v>170</v>
      </c>
      <c r="K27" s="75">
        <f>COUNTIF(H$13:H$39,J27)</f>
        <v>0</v>
      </c>
      <c r="L27" s="75">
        <f>COUNTIF(E$13:E$39,J27)</f>
        <v>0</v>
      </c>
      <c r="M27" s="76" t="str">
        <f>IF(L27-K27&lt;0,K27-L27,"-")</f>
        <v>-</v>
      </c>
      <c r="N27" s="73"/>
    </row>
    <row r="28" spans="2:14" ht="12.75">
      <c r="B28" s="81"/>
      <c r="C28" s="41" t="s">
        <v>13</v>
      </c>
      <c r="D28" s="47"/>
      <c r="E28" s="48"/>
      <c r="F28" s="27">
        <f>IF(D28&lt;&gt;"",IF(E28&lt;&gt;"",ROUND(((D28-Intake_Min)+(E28/100)*Unit_Factor)*100/Unit_Factor,0),""),"")</f>
      </c>
      <c r="G28" s="28">
        <f>IF(D28&lt;&gt;"",IF(E28&lt;&gt;"",ROUND(((D28-Intake_Max)+(E28/100)*Unit_Factor)*100/Unit_Factor,0),""),"")</f>
      </c>
      <c r="H28" s="29">
        <f>IF(D28="","",IF(E28="","",IF(F28&gt;=E28,IF(G28&lt;=E28,"Within Spec",ROUNDUP(G28/5,0)*5),ROUNDUP(G28/5,0)*5)))</f>
      </c>
      <c r="J28" s="74">
        <v>175</v>
      </c>
      <c r="K28" s="75">
        <f>COUNTIF(H$13:H$39,J28)</f>
        <v>0</v>
      </c>
      <c r="L28" s="75">
        <f>COUNTIF(E$13:E$39,J28)</f>
        <v>0</v>
      </c>
      <c r="M28" s="76" t="str">
        <f>IF(L28-K28&lt;0,K28-L28,"-")</f>
        <v>-</v>
      </c>
      <c r="N28" s="73"/>
    </row>
    <row r="29" spans="2:14" ht="12.75">
      <c r="B29" s="81"/>
      <c r="C29" s="41" t="s">
        <v>14</v>
      </c>
      <c r="D29" s="47"/>
      <c r="E29" s="48"/>
      <c r="F29" s="27">
        <f>IF(D29&lt;&gt;"",IF(E29&lt;&gt;"",ROUND(((D29-Intake_Min)+(E29/100)*Unit_Factor)*100/Unit_Factor,0),""),"")</f>
      </c>
      <c r="G29" s="28">
        <f>IF(D29&lt;&gt;"",IF(E29&lt;&gt;"",ROUND(((D29-Intake_Max)+(E29/100)*Unit_Factor)*100/Unit_Factor,0),""),"")</f>
      </c>
      <c r="H29" s="29">
        <f>IF(D29="","",IF(E29="","",IF(F29&gt;=E29,IF(G29&lt;=E29,"Within Spec",ROUNDUP(G29/5,0)*5),ROUNDUP(G29/5,0)*5)))</f>
      </c>
      <c r="J29" s="74">
        <v>180</v>
      </c>
      <c r="K29" s="75">
        <f>COUNTIF(H$13:H$39,J29)</f>
        <v>0</v>
      </c>
      <c r="L29" s="75">
        <f>COUNTIF(E$13:E$39,J29)</f>
        <v>0</v>
      </c>
      <c r="M29" s="76" t="str">
        <f>IF(L29-K29&lt;0,K29-L29,"-")</f>
        <v>-</v>
      </c>
      <c r="N29" s="73"/>
    </row>
    <row r="30" spans="2:14" ht="4.5" customHeight="1">
      <c r="B30" s="81"/>
      <c r="C30" s="42"/>
      <c r="D30" s="49"/>
      <c r="E30" s="49"/>
      <c r="F30" s="31"/>
      <c r="G30" s="32"/>
      <c r="H30" s="33"/>
      <c r="J30" s="74"/>
      <c r="K30" s="75"/>
      <c r="L30" s="75"/>
      <c r="M30" s="76"/>
      <c r="N30" s="73"/>
    </row>
    <row r="31" spans="2:14" ht="12.75">
      <c r="B31" s="81"/>
      <c r="C31" s="41" t="s">
        <v>22</v>
      </c>
      <c r="D31" s="47"/>
      <c r="E31" s="48"/>
      <c r="F31" s="27">
        <f>IF(D31&lt;&gt;"",IF(E31&lt;&gt;"",ROUNDDOWN(((D31-Exhaust_Min)+(E31/100)*Unit_Factor)*100/Unit_Factor,0),""),"")</f>
      </c>
      <c r="G31" s="28">
        <f>IF(D31&lt;&gt;"",IF(E31&lt;&gt;"",ROUNDDOWN(((D31-Exhaust_Max)+(E31/100)*Unit_Factor)*100/Unit_Factor,0),""),"")</f>
      </c>
      <c r="H31" s="29">
        <f>IF(D31="","",IF(E31="","",IF(F31&gt;=E31,IF(G31&lt;=E31,"Within Spec",ROUNDUP(G31/5,0)*5),ROUNDUP(G31/5,0)*5)))</f>
      </c>
      <c r="J31" s="74">
        <v>185</v>
      </c>
      <c r="K31" s="75">
        <f>COUNTIF(H$13:H$39,J31)</f>
        <v>0</v>
      </c>
      <c r="L31" s="75">
        <f>COUNTIF(E$13:E$39,J31)</f>
        <v>0</v>
      </c>
      <c r="M31" s="76" t="str">
        <f>IF(L31-K31&lt;0,K31-L31,"-")</f>
        <v>-</v>
      </c>
      <c r="N31" s="73"/>
    </row>
    <row r="32" spans="2:14" ht="13.5" thickBot="1">
      <c r="B32" s="82"/>
      <c r="C32" s="43" t="s">
        <v>23</v>
      </c>
      <c r="D32" s="50"/>
      <c r="E32" s="51"/>
      <c r="F32" s="36">
        <f>IF(D32&lt;&gt;"",IF(E32&lt;&gt;"",ROUNDDOWN(((D32-Exhaust_Min)+(E32/100)*Unit_Factor)*100/Unit_Factor,0),""),"")</f>
      </c>
      <c r="G32" s="37">
        <f>IF(D32&lt;&gt;"",IF(E32&lt;&gt;"",ROUNDDOWN(((D32-Exhaust_Max)+(E32/100)*Unit_Factor)*100/Unit_Factor,0),""),"")</f>
      </c>
      <c r="H32" s="38">
        <f>IF(D32="","",IF(E32="","",IF(F32&gt;=E32,IF(G32&lt;=E32,"Within Spec",ROUNDUP(G32/5,0)*5),ROUNDUP(G32/5,0)*5)))</f>
      </c>
      <c r="J32" s="74">
        <v>190</v>
      </c>
      <c r="K32" s="75">
        <f>COUNTIF(H$13:H$39,J32)</f>
        <v>0</v>
      </c>
      <c r="L32" s="75">
        <f>COUNTIF(E$13:E$39,J32)</f>
        <v>0</v>
      </c>
      <c r="M32" s="76" t="str">
        <f>IF(L32-K32&lt;0,K32-L32,"-")</f>
        <v>-</v>
      </c>
      <c r="N32" s="73"/>
    </row>
    <row r="33" spans="2:14" ht="7.5" customHeight="1" thickBot="1">
      <c r="B33" s="6"/>
      <c r="C33" s="6"/>
      <c r="D33" s="52"/>
      <c r="E33" s="52"/>
      <c r="F33" s="6"/>
      <c r="G33" s="6"/>
      <c r="H33" s="39"/>
      <c r="J33" s="74"/>
      <c r="K33" s="75"/>
      <c r="L33" s="75"/>
      <c r="M33" s="76"/>
      <c r="N33" s="73"/>
    </row>
    <row r="34" spans="2:14" ht="12.75">
      <c r="B34" s="83" t="s">
        <v>11</v>
      </c>
      <c r="C34" s="40" t="s">
        <v>15</v>
      </c>
      <c r="D34" s="45"/>
      <c r="E34" s="46"/>
      <c r="F34" s="23">
        <f>IF(D34&lt;&gt;"",IF(E34&lt;&gt;"",ROUND(((D34-Intake_Min)+(E34/100)*Unit_Factor)*100/Unit_Factor,0),""),"")</f>
      </c>
      <c r="G34" s="24">
        <f>IF(D34&lt;&gt;"",IF(E34&lt;&gt;"",ROUND(((D34-Intake_Max)+(E34/100)*Unit_Factor)*100/Unit_Factor,0),""),"")</f>
      </c>
      <c r="H34" s="25">
        <f>IF(D34="","",IF(E34="","",IF(F34&gt;=E34,IF(G34&lt;=E34,"Within Spec",ROUNDUP(G34/5,0)*5),ROUNDUP(G34/5,0)*5)))</f>
      </c>
      <c r="J34" s="74">
        <v>195</v>
      </c>
      <c r="K34" s="75">
        <f>COUNTIF(H$13:H$39,J34)</f>
        <v>0</v>
      </c>
      <c r="L34" s="75">
        <f>COUNTIF(E$13:E$39,J34)</f>
        <v>0</v>
      </c>
      <c r="M34" s="76" t="str">
        <f>IF(L34-K34&lt;0,K34-L34,"-")</f>
        <v>-</v>
      </c>
      <c r="N34" s="73"/>
    </row>
    <row r="35" spans="2:14" ht="12.75">
      <c r="B35" s="84"/>
      <c r="C35" s="41" t="s">
        <v>17</v>
      </c>
      <c r="D35" s="47"/>
      <c r="E35" s="48"/>
      <c r="F35" s="27">
        <f>IF(D35&lt;&gt;"",IF(E35&lt;&gt;"",ROUND(((D35-Intake_Min)+(E35/100)*Unit_Factor)*100/Unit_Factor,0),""),"")</f>
      </c>
      <c r="G35" s="28">
        <f>IF(D35&lt;&gt;"",IF(E35&lt;&gt;"",ROUND(((D35-Intake_Max)+(E35/100)*Unit_Factor)*100/Unit_Factor,0),""),"")</f>
      </c>
      <c r="H35" s="29">
        <f>IF(D35="","",IF(E35="","",IF(F35&gt;=E35,IF(G35&lt;=E35,"Within Spec",ROUNDUP(G35/5,0)*5),ROUNDUP(G35/5,0)*5)))</f>
      </c>
      <c r="J35" s="74">
        <v>200</v>
      </c>
      <c r="K35" s="75">
        <f>COUNTIF(H$13:H$39,J35)</f>
        <v>0</v>
      </c>
      <c r="L35" s="75">
        <f>COUNTIF(E$13:E$39,J35)</f>
        <v>0</v>
      </c>
      <c r="M35" s="76" t="str">
        <f>IF(L35-K35&lt;0,K35-L35,"-")</f>
        <v>-</v>
      </c>
      <c r="N35" s="73"/>
    </row>
    <row r="36" spans="2:14" ht="12.75">
      <c r="B36" s="84"/>
      <c r="C36" s="41" t="s">
        <v>16</v>
      </c>
      <c r="D36" s="47"/>
      <c r="E36" s="48"/>
      <c r="F36" s="27">
        <f>IF(D36&lt;&gt;"",IF(E36&lt;&gt;"",ROUND(((D36-Intake_Min)+(E36/100)*Unit_Factor)*100/Unit_Factor,0),""),"")</f>
      </c>
      <c r="G36" s="28">
        <f>IF(D36&lt;&gt;"",IF(E36&lt;&gt;"",ROUND(((D36-Intake_Max)+(E36/100)*Unit_Factor)*100/Unit_Factor,0),""),"")</f>
      </c>
      <c r="H36" s="29">
        <f>IF(D36="","",IF(E36="","",IF(F36&gt;=E36,IF(G36&lt;=E36,"Within Spec",ROUNDUP(G36/5,0)*5),ROUNDUP(G36/5,0)*5)))</f>
      </c>
      <c r="J36" s="74">
        <v>205</v>
      </c>
      <c r="K36" s="75">
        <f>COUNTIF(H$13:H$39,J36)</f>
        <v>0</v>
      </c>
      <c r="L36" s="75">
        <f>COUNTIF(E$13:E$39,J36)</f>
        <v>0</v>
      </c>
      <c r="M36" s="76" t="str">
        <f>IF(L36-K36&lt;0,K36-L36,"-")</f>
        <v>-</v>
      </c>
      <c r="N36" s="73"/>
    </row>
    <row r="37" spans="2:14" ht="4.5" customHeight="1">
      <c r="B37" s="84"/>
      <c r="C37" s="44"/>
      <c r="D37" s="49"/>
      <c r="E37" s="49"/>
      <c r="F37" s="31"/>
      <c r="G37" s="32"/>
      <c r="H37" s="33"/>
      <c r="J37" s="74"/>
      <c r="K37" s="75"/>
      <c r="L37" s="75"/>
      <c r="M37" s="76"/>
      <c r="N37" s="73"/>
    </row>
    <row r="38" spans="2:14" ht="12.75">
      <c r="B38" s="84"/>
      <c r="C38" s="41" t="s">
        <v>24</v>
      </c>
      <c r="D38" s="47"/>
      <c r="E38" s="48"/>
      <c r="F38" s="27">
        <f>IF(D38&lt;&gt;"",IF(E38&lt;&gt;"",ROUNDDOWN(((D38-Exhaust_Min)+(E38/100)*Unit_Factor)*100/Unit_Factor,0),""),"")</f>
      </c>
      <c r="G38" s="28">
        <f>IF(D38&lt;&gt;"",IF(E38&lt;&gt;"",ROUNDDOWN(((D38-Exhaust_Max)+(E38/100)*Unit_Factor)*100/Unit_Factor,0),""),"")</f>
      </c>
      <c r="H38" s="29">
        <f>IF(D38="","",IF(E38="","",IF(F38&gt;=E38,IF(G38&lt;=E38,"Within Spec",ROUNDUP(G38/5,0)*5),ROUNDUP(G38/5,0)*5)))</f>
      </c>
      <c r="J38" s="74">
        <v>210</v>
      </c>
      <c r="K38" s="75">
        <f>COUNTIF(H$13:H$39,J38)</f>
        <v>0</v>
      </c>
      <c r="L38" s="75">
        <f>COUNTIF(E$13:E$39,J38)</f>
        <v>0</v>
      </c>
      <c r="M38" s="76" t="str">
        <f>IF(L38-K38&lt;0,K38-L38,"-")</f>
        <v>-</v>
      </c>
      <c r="N38" s="73"/>
    </row>
    <row r="39" spans="2:14" ht="13.5" thickBot="1">
      <c r="B39" s="85"/>
      <c r="C39" s="43" t="s">
        <v>25</v>
      </c>
      <c r="D39" s="50"/>
      <c r="E39" s="51"/>
      <c r="F39" s="36">
        <f>IF(D39&lt;&gt;"",IF(E39&lt;&gt;"",ROUNDDOWN(((D39-Exhaust_Min)+(E39/100)*Unit_Factor)*100/Unit_Factor,0),""),"")</f>
      </c>
      <c r="G39" s="37">
        <f>IF(D39&lt;&gt;"",IF(E39&lt;&gt;"",ROUNDDOWN(((D39-Exhaust_Max)+(E39/100)*Unit_Factor)*100/Unit_Factor,0),""),"")</f>
      </c>
      <c r="H39" s="38">
        <f>IF(D39="","",IF(E39="","",IF(F39&gt;=E39,IF(G39&lt;=E39,"Within Spec",ROUNDUP(G39/5,0)*5),ROUNDUP(G39/5,0)*5)))</f>
      </c>
      <c r="J39" s="73"/>
      <c r="K39" s="73"/>
      <c r="L39" s="73"/>
      <c r="M39" s="73"/>
      <c r="N39" s="73"/>
    </row>
  </sheetData>
  <sheetProtection sheet="1" objects="1" scenarios="1"/>
  <mergeCells count="14">
    <mergeCell ref="J2:N9"/>
    <mergeCell ref="J10:J12"/>
    <mergeCell ref="K10:K12"/>
    <mergeCell ref="L10:L12"/>
    <mergeCell ref="M10:M12"/>
    <mergeCell ref="B2:F2"/>
    <mergeCell ref="B3:F3"/>
    <mergeCell ref="B8:F8"/>
    <mergeCell ref="B13:B18"/>
    <mergeCell ref="B20:B25"/>
    <mergeCell ref="B27:B32"/>
    <mergeCell ref="B34:B39"/>
    <mergeCell ref="B5:C5"/>
    <mergeCell ref="B6:C6"/>
  </mergeCells>
  <printOptions/>
  <pageMargins left="0.75" right="0.75" top="1" bottom="1" header="0.5" footer="0.5"/>
  <pageSetup horizontalDpi="600" verticalDpi="600" orientation="portrait" paperSize="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Everett Sloan Enterprises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Everett Sloan</dc:creator>
  <cp:keywords/>
  <dc:description/>
  <cp:lastModifiedBy>Blank</cp:lastModifiedBy>
  <dcterms:created xsi:type="dcterms:W3CDTF">2005-05-07T01:22:02Z</dcterms:created>
  <dcterms:modified xsi:type="dcterms:W3CDTF">2009-07-19T07:07:06Z</dcterms:modified>
  <cp:category/>
  <cp:version/>
  <cp:contentType/>
  <cp:contentStatus/>
</cp:coreProperties>
</file>